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260" yWindow="40" windowWidth="23580" windowHeight="15780"/>
  </bookViews>
  <sheets>
    <sheet name="Sheet1" sheetId="1" r:id="rId1"/>
    <sheet name="Sheet2" sheetId="2" r:id="rId2"/>
    <sheet name="Sheet3" sheetId="3" r:id="rId3"/>
  </sheets>
  <calcPr calcId="140001" iterateDelta="9.999999999999445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3" i="1"/>
  <c r="F3" i="1"/>
  <c r="K22" i="1"/>
  <c r="K23" i="1"/>
  <c r="K24" i="1"/>
  <c r="K25" i="1"/>
  <c r="K21" i="1"/>
  <c r="K20" i="1"/>
  <c r="K16" i="1"/>
  <c r="K17" i="1"/>
  <c r="K18" i="1"/>
  <c r="K19" i="1"/>
  <c r="K15" i="1"/>
  <c r="K14" i="1"/>
  <c r="K13" i="1"/>
  <c r="K12" i="1"/>
  <c r="K8" i="1"/>
  <c r="K9" i="1"/>
  <c r="K10" i="1"/>
  <c r="K11" i="1"/>
  <c r="K7" i="1"/>
  <c r="K6" i="1"/>
  <c r="K4" i="1"/>
  <c r="K5" i="1"/>
  <c r="K3" i="1"/>
  <c r="K2" i="1"/>
  <c r="N3" i="1"/>
  <c r="N4" i="1"/>
  <c r="N5" i="1"/>
  <c r="N6" i="1"/>
  <c r="N7" i="1"/>
  <c r="N8" i="1"/>
  <c r="N9" i="1"/>
  <c r="N10" i="1"/>
  <c r="N11" i="1"/>
  <c r="N12" i="1"/>
  <c r="N13" i="1"/>
  <c r="N14" i="1"/>
  <c r="N2" i="1"/>
  <c r="G3" i="1"/>
  <c r="H3" i="1"/>
  <c r="E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F4" i="1"/>
  <c r="N15" i="1"/>
  <c r="N16" i="1"/>
  <c r="N17" i="1"/>
  <c r="N18" i="1"/>
  <c r="N19" i="1"/>
  <c r="N20" i="1"/>
  <c r="N21" i="1"/>
  <c r="N22" i="1"/>
  <c r="N23" i="1"/>
  <c r="N24" i="1"/>
  <c r="N25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25" i="1"/>
  <c r="H2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<sst xmlns="http://schemas.openxmlformats.org/spreadsheetml/2006/main" count="12" uniqueCount="12">
  <si>
    <t>Net of Tax</t>
  </si>
  <si>
    <t>Growth of 10k gross</t>
  </si>
  <si>
    <t>DIV YIELD</t>
  </si>
  <si>
    <t>SPX TR Net of taxes</t>
  </si>
  <si>
    <t>GAIN</t>
  </si>
  <si>
    <t>40% SPX</t>
  </si>
  <si>
    <t>Tax on Dividends</t>
  </si>
  <si>
    <t>Growth of 10,000</t>
  </si>
  <si>
    <t>Gross Growth</t>
  </si>
  <si>
    <t>TAX on Gain</t>
  </si>
  <si>
    <t>SPX Returns</t>
  </si>
  <si>
    <t>40%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</si>
</sst>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rgb="FF111111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6">
    <border>
      <left/>
      <right/>
      <top/>
      <bottom/>
      <diagonal/>
    </border>
    <border>
      <left style="medium">
        <color rgb="FFEAEAEA"/>
      </left>
      <right style="medium">
        <color rgb="FFD7D7D7"/>
      </right>
      <top style="medium">
        <color rgb="FFD7D7D7"/>
      </top>
      <bottom/>
      <diagonal/>
    </border>
    <border>
      <left style="medium">
        <color rgb="FFD7D7D7"/>
      </left>
      <right style="medium">
        <color rgb="FFFFFFFF"/>
      </right>
      <top/>
      <bottom/>
      <diagonal/>
    </border>
    <border>
      <left style="medium">
        <color rgb="FFEAEAEA"/>
      </left>
      <right style="medium">
        <color rgb="FFD7D7D7"/>
      </right>
      <top/>
      <bottom/>
      <diagonal/>
    </border>
    <border>
      <left style="medium">
        <color rgb="FFD7D7D7"/>
      </left>
      <right style="medium">
        <color rgb="FFFFFFFF"/>
      </right>
      <top/>
      <bottom style="medium">
        <color rgb="FFD7D7D7"/>
      </bottom>
      <diagonal/>
    </border>
    <border>
      <left style="medium">
        <color rgb="FFEAEAEA"/>
      </left>
      <right style="medium">
        <color rgb="FFD7D7D7"/>
      </right>
      <top/>
      <bottom style="medium">
        <color rgb="FFD7D7D7"/>
      </bottom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1" fillId="2" borderId="3" xfId="0" applyNumberFormat="1" applyFont="1" applyFill="1" applyBorder="1" applyAlignment="1">
      <alignment horizontal="left" vertical="center" wrapText="1" indent="1"/>
    </xf>
    <xf numFmtId="15" fontId="1" fillId="3" borderId="2" xfId="0" applyNumberFormat="1" applyFont="1" applyFill="1" applyBorder="1" applyAlignment="1">
      <alignment horizontal="right" vertical="center" wrapText="1" indent="1"/>
    </xf>
    <xf numFmtId="10" fontId="1" fillId="3" borderId="3" xfId="0" applyNumberFormat="1" applyFont="1" applyFill="1" applyBorder="1" applyAlignment="1">
      <alignment horizontal="left" vertical="center" wrapText="1" indent="1"/>
    </xf>
    <xf numFmtId="15" fontId="1" fillId="2" borderId="4" xfId="0" applyNumberFormat="1" applyFont="1" applyFill="1" applyBorder="1" applyAlignment="1">
      <alignment horizontal="right" vertical="center" wrapText="1" indent="1"/>
    </xf>
    <xf numFmtId="10" fontId="1" fillId="2" borderId="5" xfId="0" applyNumberFormat="1" applyFont="1" applyFill="1" applyBorder="1" applyAlignment="1">
      <alignment horizontal="left" vertical="center" wrapText="1" indent="1"/>
    </xf>
    <xf numFmtId="10" fontId="1" fillId="2" borderId="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E25" sqref="E25"/>
    </sheetView>
  </sheetViews>
  <sheetFormatPr baseColWidth="10" defaultColWidth="8.83203125" defaultRowHeight="14" x14ac:dyDescent="0"/>
  <cols>
    <col min="2" max="2" width="14" customWidth="1"/>
    <col min="3" max="3" width="15.5" customWidth="1"/>
    <col min="4" max="4" width="8.33203125" bestFit="1" customWidth="1"/>
    <col min="5" max="5" width="12.83203125" bestFit="1" customWidth="1"/>
    <col min="6" max="6" width="11.1640625" customWidth="1"/>
    <col min="7" max="7" width="10.83203125" bestFit="1" customWidth="1"/>
    <col min="8" max="8" width="11.1640625" bestFit="1" customWidth="1"/>
    <col min="9" max="9" width="18.5" customWidth="1"/>
    <col min="10" max="10" width="11.5" bestFit="1" customWidth="1"/>
    <col min="11" max="12" width="9.1640625" customWidth="1"/>
    <col min="13" max="13" width="13.5" customWidth="1"/>
    <col min="14" max="14" width="13.6640625" bestFit="1" customWidth="1"/>
    <col min="15" max="15" width="9.1640625" customWidth="1"/>
  </cols>
  <sheetData>
    <row r="1" spans="1:15" ht="29" thickBot="1">
      <c r="B1" s="9" t="s">
        <v>3</v>
      </c>
      <c r="C1" s="10" t="s">
        <v>7</v>
      </c>
      <c r="D1" s="10" t="s">
        <v>5</v>
      </c>
      <c r="E1" s="10" t="s">
        <v>8</v>
      </c>
      <c r="F1" s="10" t="s">
        <v>4</v>
      </c>
      <c r="G1" s="10" t="s">
        <v>9</v>
      </c>
      <c r="H1" s="10" t="s">
        <v>0</v>
      </c>
      <c r="I1" t="s">
        <v>1</v>
      </c>
      <c r="J1" t="s">
        <v>10</v>
      </c>
      <c r="K1" t="s">
        <v>11</v>
      </c>
      <c r="M1" t="s">
        <v>2</v>
      </c>
      <c r="N1" t="s">
        <v>6</v>
      </c>
    </row>
    <row r="2" spans="1:15" ht="16">
      <c r="A2">
        <v>1990</v>
      </c>
      <c r="B2" s="1">
        <v>-4.58E-2</v>
      </c>
      <c r="C2" s="2">
        <f>10000*(1+B2)</f>
        <v>9542</v>
      </c>
      <c r="D2" s="1">
        <v>-4.6850984469478649E-2</v>
      </c>
      <c r="E2" s="2">
        <f>10000*(1+D2)</f>
        <v>9531.4901553052132</v>
      </c>
      <c r="F2" s="2"/>
      <c r="I2" s="2">
        <f>10000*(1+D2)</f>
        <v>9531.4901553052132</v>
      </c>
      <c r="J2" s="1">
        <v>-6.55913782572701E-2</v>
      </c>
      <c r="K2" s="1">
        <f>J2/1.4</f>
        <v>-4.6850984469478649E-2</v>
      </c>
      <c r="M2" s="8">
        <v>3.6799999999999999E-2</v>
      </c>
      <c r="N2" s="1">
        <f>M2*0.4</f>
        <v>1.472E-2</v>
      </c>
      <c r="O2" s="1"/>
    </row>
    <row r="3" spans="1:15" ht="16">
      <c r="A3">
        <v>1991</v>
      </c>
      <c r="B3" s="1">
        <v>0.29210000000000003</v>
      </c>
      <c r="C3" s="2">
        <f>C2*(1+B3)</f>
        <v>12329.218199999999</v>
      </c>
      <c r="D3" s="1">
        <v>0.36829384263365395</v>
      </c>
      <c r="E3" s="2">
        <f>E2*(1+D3)</f>
        <v>13041.879290627414</v>
      </c>
      <c r="F3" s="2">
        <f>(E3-E2)</f>
        <v>3510.3891353222007</v>
      </c>
      <c r="G3" s="2">
        <f>IF((E3-E2)&gt;0,(E3-E2)*0.3,0)</f>
        <v>1053.1167405966601</v>
      </c>
      <c r="H3" s="2">
        <f>(E3-G3)</f>
        <v>11988.762550030753</v>
      </c>
      <c r="I3" s="2">
        <f>I2*(1+D3)</f>
        <v>13041.879290627414</v>
      </c>
      <c r="J3" s="1">
        <v>0.26306703045260998</v>
      </c>
      <c r="K3" s="1">
        <f>J3*1.4</f>
        <v>0.36829384263365395</v>
      </c>
      <c r="M3" s="5">
        <v>3.1399999999999997E-2</v>
      </c>
      <c r="N3" s="1">
        <f t="shared" ref="N3:N14" si="0">M3*0.4</f>
        <v>1.256E-2</v>
      </c>
      <c r="O3" s="1"/>
    </row>
    <row r="4" spans="1:15" ht="16">
      <c r="A4">
        <v>1992</v>
      </c>
      <c r="B4" s="1">
        <v>6.4799999999999996E-2</v>
      </c>
      <c r="C4" s="2">
        <f>C3*(1+B4)</f>
        <v>13128.151539359998</v>
      </c>
      <c r="D4" s="1">
        <v>6.2499684463648598E-2</v>
      </c>
      <c r="E4" s="2">
        <f t="shared" ref="E4:E25" si="1">H3*(1+D4)</f>
        <v>12738.056426517282</v>
      </c>
      <c r="F4" s="2">
        <f>(E4-H3)</f>
        <v>749.29387648652846</v>
      </c>
      <c r="G4" s="2">
        <f>IF(E4-H3&gt;0,(E4-H3)*0.3,0)</f>
        <v>224.78816294595853</v>
      </c>
      <c r="H4" s="2">
        <f>(E4-G4)</f>
        <v>12513.268263571323</v>
      </c>
      <c r="I4" s="2">
        <f>I3*(1+D4)</f>
        <v>13856.99263110462</v>
      </c>
      <c r="J4" s="1">
        <v>4.4642631759749002E-2</v>
      </c>
      <c r="K4" s="1">
        <f t="shared" ref="K4:K5" si="2">J4*1.4</f>
        <v>6.2499684463648598E-2</v>
      </c>
      <c r="M4" s="3">
        <v>2.8400000000000002E-2</v>
      </c>
      <c r="N4" s="1">
        <f t="shared" si="0"/>
        <v>1.1360000000000002E-2</v>
      </c>
      <c r="O4" s="1"/>
    </row>
    <row r="5" spans="1:15" ht="16">
      <c r="A5">
        <v>1993</v>
      </c>
      <c r="B5" s="1">
        <v>0.09</v>
      </c>
      <c r="C5" s="2">
        <f t="shared" ref="C5:C25" si="3">C4*(1+B5)</f>
        <v>14309.6851779024</v>
      </c>
      <c r="D5" s="1">
        <v>9.8772187686155907E-2</v>
      </c>
      <c r="E5" s="2">
        <f t="shared" si="1"/>
        <v>13749.231145068006</v>
      </c>
      <c r="F5" s="2">
        <f t="shared" ref="F5:F25" si="4">(E5-H4)</f>
        <v>1235.9628814966836</v>
      </c>
      <c r="G5" s="2">
        <f>IF(E5-H4&gt;0,(E5-H4)*0.3,0)</f>
        <v>370.78886444900508</v>
      </c>
      <c r="H5" s="2">
        <f>(E5-G5)</f>
        <v>13378.442280619001</v>
      </c>
      <c r="I5" s="2">
        <f t="shared" ref="I5:I25" si="5">I4*(1+D5)</f>
        <v>15225.678108029764</v>
      </c>
      <c r="J5" s="1">
        <v>7.0551562632968509E-2</v>
      </c>
      <c r="K5" s="1">
        <f t="shared" si="2"/>
        <v>9.8772187686155907E-2</v>
      </c>
      <c r="M5" s="5">
        <v>2.7E-2</v>
      </c>
      <c r="N5" s="1">
        <f t="shared" si="0"/>
        <v>1.0800000000000001E-2</v>
      </c>
      <c r="O5" s="1"/>
    </row>
    <row r="6" spans="1:15" ht="16">
      <c r="A6">
        <v>1994</v>
      </c>
      <c r="B6" s="1">
        <v>1.6000000000000001E-3</v>
      </c>
      <c r="C6" s="2">
        <f t="shared" si="3"/>
        <v>14332.580674187044</v>
      </c>
      <c r="D6" s="1">
        <v>-1.0994935922480787E-2</v>
      </c>
      <c r="E6" s="2">
        <f t="shared" si="1"/>
        <v>13231.347165000987</v>
      </c>
      <c r="F6" s="2">
        <f t="shared" si="4"/>
        <v>-147.09511561801446</v>
      </c>
      <c r="G6" s="2">
        <f t="shared" ref="G6:G23" si="6">IF(E6-H5&gt;0,(E6-H5)*0.7,0)</f>
        <v>0</v>
      </c>
      <c r="H6" s="2">
        <f t="shared" ref="H6:H25" si="7">(E6-G6)</f>
        <v>13231.347165000987</v>
      </c>
      <c r="I6" s="2">
        <f t="shared" si="5"/>
        <v>15058.272752855659</v>
      </c>
      <c r="J6" s="1">
        <v>-1.53929102914731E-2</v>
      </c>
      <c r="K6" s="1">
        <f>J6/1.4</f>
        <v>-1.0994935922480787E-2</v>
      </c>
      <c r="M6" s="3">
        <v>2.9000000000000001E-2</v>
      </c>
      <c r="N6" s="1">
        <f t="shared" si="0"/>
        <v>1.1600000000000001E-2</v>
      </c>
      <c r="O6" s="1"/>
    </row>
    <row r="7" spans="1:15" ht="16">
      <c r="A7">
        <v>1995</v>
      </c>
      <c r="B7" s="1">
        <v>0.36680000000000001</v>
      </c>
      <c r="C7" s="2">
        <f t="shared" si="3"/>
        <v>19589.771265478852</v>
      </c>
      <c r="D7" s="1">
        <v>0.47754917667921937</v>
      </c>
      <c r="E7" s="2">
        <f t="shared" si="1"/>
        <v>19549.966110004134</v>
      </c>
      <c r="F7" s="2">
        <f t="shared" si="4"/>
        <v>6318.618945003147</v>
      </c>
      <c r="G7" s="2">
        <f>IF(E7-H6&gt;0,(E7-H6)*0.3,0)</f>
        <v>1895.585683500944</v>
      </c>
      <c r="H7" s="2">
        <f t="shared" si="7"/>
        <v>17654.38042650319</v>
      </c>
      <c r="I7" s="2">
        <f t="shared" si="5"/>
        <v>22249.338508193003</v>
      </c>
      <c r="J7" s="1">
        <v>0.34110655477087098</v>
      </c>
      <c r="K7" s="1">
        <f>J7*1.4</f>
        <v>0.47754917667921937</v>
      </c>
      <c r="M7" s="5">
        <v>2.24E-2</v>
      </c>
      <c r="N7" s="1">
        <f t="shared" si="0"/>
        <v>8.9600000000000009E-3</v>
      </c>
      <c r="O7" s="1"/>
    </row>
    <row r="8" spans="1:15" ht="16">
      <c r="A8">
        <v>1996</v>
      </c>
      <c r="B8" s="1">
        <v>0.22159999999999999</v>
      </c>
      <c r="C8" s="2">
        <f t="shared" si="3"/>
        <v>23930.864577908967</v>
      </c>
      <c r="D8" s="1">
        <v>0.28369132638424616</v>
      </c>
      <c r="E8" s="2">
        <f t="shared" si="1"/>
        <v>22662.775026189956</v>
      </c>
      <c r="F8" s="2">
        <f t="shared" si="4"/>
        <v>5008.394599686766</v>
      </c>
      <c r="G8" s="2">
        <f>IF(E8-H7&gt;0,(E8-H7)*0.3,0)</f>
        <v>1502.5183799060298</v>
      </c>
      <c r="H8" s="2">
        <f t="shared" si="7"/>
        <v>21160.256646283928</v>
      </c>
      <c r="I8" s="2">
        <f t="shared" si="5"/>
        <v>28561.282860754363</v>
      </c>
      <c r="J8" s="1">
        <v>0.20263666170303299</v>
      </c>
      <c r="K8" s="1">
        <f t="shared" ref="K8:K11" si="8">J8*1.4</f>
        <v>0.28369132638424616</v>
      </c>
      <c r="M8" s="3">
        <v>0.02</v>
      </c>
      <c r="N8" s="1">
        <f t="shared" si="0"/>
        <v>8.0000000000000002E-3</v>
      </c>
      <c r="O8" s="1"/>
    </row>
    <row r="9" spans="1:15" ht="16">
      <c r="A9">
        <v>1997</v>
      </c>
      <c r="B9" s="1">
        <v>0.32719999999999999</v>
      </c>
      <c r="C9" s="2">
        <f t="shared" si="3"/>
        <v>31761.04346780078</v>
      </c>
      <c r="D9" s="1">
        <v>0.4341145444519926</v>
      </c>
      <c r="E9" s="2">
        <f t="shared" si="1"/>
        <v>30346.231820772722</v>
      </c>
      <c r="F9" s="2">
        <f t="shared" si="4"/>
        <v>9185.9751744887944</v>
      </c>
      <c r="G9" s="2">
        <f>IF(E9-H8&gt;0,(E9-H8)*0.3,0)</f>
        <v>2755.7925523466383</v>
      </c>
      <c r="H9" s="2">
        <f t="shared" si="7"/>
        <v>27590.439268426082</v>
      </c>
      <c r="I9" s="2">
        <f t="shared" si="5"/>
        <v>40960.151158815243</v>
      </c>
      <c r="J9" s="1">
        <v>0.31008181746570901</v>
      </c>
      <c r="K9" s="1">
        <f t="shared" si="8"/>
        <v>0.4341145444519926</v>
      </c>
      <c r="M9" s="5">
        <v>1.61E-2</v>
      </c>
      <c r="N9" s="1">
        <f t="shared" si="0"/>
        <v>6.4400000000000004E-3</v>
      </c>
      <c r="O9" s="1"/>
    </row>
    <row r="10" spans="1:15" ht="16">
      <c r="A10">
        <v>1998</v>
      </c>
      <c r="B10" s="1">
        <v>0.28029999999999999</v>
      </c>
      <c r="C10" s="2">
        <f t="shared" si="3"/>
        <v>40663.663951825336</v>
      </c>
      <c r="D10" s="1">
        <v>0.3733602481835156</v>
      </c>
      <c r="E10" s="2">
        <f t="shared" si="1"/>
        <v>37891.612521177864</v>
      </c>
      <c r="F10" s="2">
        <f t="shared" si="4"/>
        <v>10301.173252751782</v>
      </c>
      <c r="G10" s="2">
        <f>IF(E10-H9&gt;0,(E10-H9)*0.3,0)</f>
        <v>3090.3519758255343</v>
      </c>
      <c r="H10" s="2">
        <f t="shared" si="7"/>
        <v>34801.260545352328</v>
      </c>
      <c r="I10" s="2">
        <f t="shared" si="5"/>
        <v>56253.043361104821</v>
      </c>
      <c r="J10" s="1">
        <v>0.266685891559654</v>
      </c>
      <c r="K10" s="1">
        <f t="shared" si="8"/>
        <v>0.3733602481835156</v>
      </c>
      <c r="M10" s="3">
        <v>1.3599999999999999E-2</v>
      </c>
      <c r="N10" s="1">
        <f t="shared" si="0"/>
        <v>5.4400000000000004E-3</v>
      </c>
      <c r="O10" s="1"/>
    </row>
    <row r="11" spans="1:15" ht="16">
      <c r="A11">
        <v>1999</v>
      </c>
      <c r="B11" s="1">
        <v>0.20580000000000001</v>
      </c>
      <c r="C11" s="2">
        <f t="shared" si="3"/>
        <v>49032.245993110992</v>
      </c>
      <c r="D11" s="1">
        <v>0.27336465322429754</v>
      </c>
      <c r="E11" s="2">
        <f t="shared" si="1"/>
        <v>44314.695066100991</v>
      </c>
      <c r="F11" s="2">
        <f t="shared" si="4"/>
        <v>9513.4345207486622</v>
      </c>
      <c r="G11" s="2">
        <f>IF(E11-H10&gt;0,(E11-H10)*0.3,0)</f>
        <v>2854.0303562245986</v>
      </c>
      <c r="H11" s="2">
        <f t="shared" si="7"/>
        <v>41460.664709876393</v>
      </c>
      <c r="I11" s="2">
        <f t="shared" si="5"/>
        <v>71630.637052324615</v>
      </c>
      <c r="J11" s="1">
        <v>0.19526046658878399</v>
      </c>
      <c r="K11" s="1">
        <f t="shared" si="8"/>
        <v>0.27336465322429754</v>
      </c>
      <c r="M11" s="5">
        <v>1.15E-2</v>
      </c>
      <c r="N11" s="1">
        <f t="shared" si="0"/>
        <v>4.5999999999999999E-3</v>
      </c>
      <c r="O11" s="1"/>
    </row>
    <row r="12" spans="1:15" ht="16">
      <c r="A12">
        <v>2000</v>
      </c>
      <c r="B12" s="1">
        <v>-9.5899999999999999E-2</v>
      </c>
      <c r="C12" s="2">
        <f t="shared" si="3"/>
        <v>44330.053602371649</v>
      </c>
      <c r="D12" s="1">
        <v>-7.2422747613274288E-2</v>
      </c>
      <c r="E12" s="2">
        <f t="shared" si="1"/>
        <v>38457.969453714431</v>
      </c>
      <c r="F12" s="2">
        <f t="shared" si="4"/>
        <v>-3002.6952561619619</v>
      </c>
      <c r="G12" s="2">
        <f t="shared" si="6"/>
        <v>0</v>
      </c>
      <c r="H12" s="2">
        <f t="shared" si="7"/>
        <v>38457.969453714431</v>
      </c>
      <c r="I12" s="2">
        <f t="shared" si="5"/>
        <v>66442.949503706055</v>
      </c>
      <c r="J12" s="1">
        <v>-0.101391846658584</v>
      </c>
      <c r="K12" s="1">
        <f>J12/1.4</f>
        <v>-7.2422747613274288E-2</v>
      </c>
      <c r="M12" s="3">
        <v>1.2200000000000001E-2</v>
      </c>
      <c r="N12" s="1">
        <f t="shared" si="0"/>
        <v>4.8800000000000007E-3</v>
      </c>
      <c r="O12" s="1"/>
    </row>
    <row r="13" spans="1:15" ht="16">
      <c r="A13">
        <v>2001</v>
      </c>
      <c r="B13" s="1">
        <v>-0.12429999999999999</v>
      </c>
      <c r="C13" s="2">
        <f t="shared" si="3"/>
        <v>38819.827939596857</v>
      </c>
      <c r="D13" s="1">
        <v>-9.3160443057177147E-2</v>
      </c>
      <c r="E13" s="2">
        <f t="shared" si="1"/>
        <v>34875.20798032701</v>
      </c>
      <c r="F13" s="2">
        <f t="shared" si="4"/>
        <v>-3582.7614733874216</v>
      </c>
      <c r="G13" s="2">
        <f t="shared" si="6"/>
        <v>0</v>
      </c>
      <c r="H13" s="2">
        <f t="shared" si="7"/>
        <v>34875.20798032701</v>
      </c>
      <c r="I13" s="2">
        <f t="shared" si="5"/>
        <v>60253.094889915148</v>
      </c>
      <c r="J13" s="1">
        <v>-0.130424620280048</v>
      </c>
      <c r="K13" s="1">
        <f>J13/1.4</f>
        <v>-9.3160443057177147E-2</v>
      </c>
      <c r="M13" s="5">
        <v>1.37E-2</v>
      </c>
      <c r="N13" s="1">
        <f t="shared" si="0"/>
        <v>5.4800000000000005E-3</v>
      </c>
      <c r="O13" s="1"/>
    </row>
    <row r="14" spans="1:15" ht="16">
      <c r="A14">
        <v>2002</v>
      </c>
      <c r="B14" s="1">
        <v>-0.22819999999999999</v>
      </c>
      <c r="C14" s="2">
        <f t="shared" si="3"/>
        <v>29961.143203780855</v>
      </c>
      <c r="D14" s="1">
        <v>-0.1669017671757036</v>
      </c>
      <c r="E14" s="2">
        <f t="shared" si="1"/>
        <v>29054.474137790232</v>
      </c>
      <c r="F14" s="2">
        <f t="shared" si="4"/>
        <v>-5820.733842536778</v>
      </c>
      <c r="G14" s="2">
        <f t="shared" si="6"/>
        <v>0</v>
      </c>
      <c r="H14" s="2">
        <f t="shared" si="7"/>
        <v>29054.474137790232</v>
      </c>
      <c r="I14" s="2">
        <f t="shared" si="5"/>
        <v>50196.746874982957</v>
      </c>
      <c r="J14" s="1">
        <v>-0.233662474045985</v>
      </c>
      <c r="K14" s="1">
        <f>J14/1.4</f>
        <v>-0.1669017671757036</v>
      </c>
      <c r="M14" s="3">
        <v>1.7899999999999999E-2</v>
      </c>
      <c r="N14" s="1">
        <f t="shared" si="0"/>
        <v>7.1599999999999997E-3</v>
      </c>
      <c r="O14" s="1"/>
    </row>
    <row r="15" spans="1:15" ht="16">
      <c r="A15">
        <v>2003</v>
      </c>
      <c r="B15" s="1">
        <v>0.28439999999999999</v>
      </c>
      <c r="C15" s="2">
        <f t="shared" si="3"/>
        <v>38482.092330936131</v>
      </c>
      <c r="D15" s="1">
        <v>0.36932064170018919</v>
      </c>
      <c r="E15" s="2">
        <f t="shared" si="1"/>
        <v>39784.891170620467</v>
      </c>
      <c r="F15" s="2">
        <f t="shared" si="4"/>
        <v>10730.417032830235</v>
      </c>
      <c r="G15" s="2">
        <f>IF(E15-H14&gt;0,(E15-H14)*0.3,0)</f>
        <v>3219.1251098490707</v>
      </c>
      <c r="H15" s="2">
        <f t="shared" si="7"/>
        <v>36565.766060771399</v>
      </c>
      <c r="I15" s="2">
        <f t="shared" si="5"/>
        <v>68735.441642113627</v>
      </c>
      <c r="J15" s="1">
        <v>0.263800458357278</v>
      </c>
      <c r="K15" s="1">
        <f>J15*1.4</f>
        <v>0.36932064170018919</v>
      </c>
      <c r="M15" s="5">
        <v>1.61E-2</v>
      </c>
      <c r="N15" s="1">
        <f t="shared" ref="N15:N25" si="9">M15*0.15</f>
        <v>2.415E-3</v>
      </c>
      <c r="O15" s="1"/>
    </row>
    <row r="16" spans="1:15" ht="16">
      <c r="A16">
        <v>2004</v>
      </c>
      <c r="B16" s="1">
        <v>0.10639999999999999</v>
      </c>
      <c r="C16" s="2">
        <f t="shared" si="3"/>
        <v>42576.586954947736</v>
      </c>
      <c r="D16" s="1">
        <v>0.12590943233663579</v>
      </c>
      <c r="E16" s="2">
        <f t="shared" si="1"/>
        <v>41169.74090843735</v>
      </c>
      <c r="F16" s="2">
        <f t="shared" si="4"/>
        <v>4603.9748476659515</v>
      </c>
      <c r="G16" s="2">
        <f>IF(E16-H15&gt;0,(E16-H15)*0.3,0)</f>
        <v>1381.1924542997854</v>
      </c>
      <c r="H16" s="2">
        <f t="shared" si="7"/>
        <v>39788.548454137563</v>
      </c>
      <c r="I16" s="2">
        <f t="shared" si="5"/>
        <v>77389.882080680123</v>
      </c>
      <c r="J16" s="1">
        <v>8.9935308811882705E-2</v>
      </c>
      <c r="K16" s="1">
        <f t="shared" ref="K16:K19" si="10">J16*1.4</f>
        <v>0.12590943233663579</v>
      </c>
      <c r="M16" s="3">
        <v>1.6199999999999999E-2</v>
      </c>
      <c r="N16" s="1">
        <f t="shared" si="9"/>
        <v>2.4299999999999999E-3</v>
      </c>
      <c r="O16" s="1"/>
    </row>
    <row r="17" spans="1:15" ht="16">
      <c r="A17">
        <v>2005</v>
      </c>
      <c r="B17" s="1">
        <v>4.65E-2</v>
      </c>
      <c r="C17" s="2">
        <f t="shared" si="3"/>
        <v>44556.398248352802</v>
      </c>
      <c r="D17" s="1">
        <v>4.2022204230491939E-2</v>
      </c>
      <c r="E17" s="2">
        <f t="shared" si="1"/>
        <v>41460.550963312155</v>
      </c>
      <c r="F17" s="2">
        <f t="shared" si="4"/>
        <v>1672.002509174592</v>
      </c>
      <c r="G17" s="2">
        <f t="shared" si="6"/>
        <v>1170.4017564222142</v>
      </c>
      <c r="H17" s="2">
        <f t="shared" si="7"/>
        <v>40290.149206889939</v>
      </c>
      <c r="I17" s="2">
        <f t="shared" si="5"/>
        <v>80641.975510848148</v>
      </c>
      <c r="J17" s="1">
        <v>3.0015860164637101E-2</v>
      </c>
      <c r="K17" s="1">
        <f t="shared" si="10"/>
        <v>4.2022204230491939E-2</v>
      </c>
      <c r="M17" s="5">
        <v>1.7600000000000001E-2</v>
      </c>
      <c r="N17" s="1">
        <f t="shared" si="9"/>
        <v>2.64E-3</v>
      </c>
      <c r="O17" s="1"/>
    </row>
    <row r="18" spans="1:15" ht="16">
      <c r="A18">
        <v>2006</v>
      </c>
      <c r="B18" s="1">
        <v>0.15529999999999999</v>
      </c>
      <c r="C18" s="2">
        <f t="shared" si="3"/>
        <v>51476.006896321989</v>
      </c>
      <c r="D18" s="1">
        <v>0.19066885872269337</v>
      </c>
      <c r="E18" s="2">
        <f t="shared" si="1"/>
        <v>47972.225973934677</v>
      </c>
      <c r="F18" s="2">
        <f t="shared" si="4"/>
        <v>7682.0767670447385</v>
      </c>
      <c r="G18" s="2">
        <f>IF(E18-H17&gt;0,(E18-H17)*0.3,0)</f>
        <v>2304.6230301134215</v>
      </c>
      <c r="H18" s="2">
        <f t="shared" si="7"/>
        <v>45667.602943821257</v>
      </c>
      <c r="I18" s="2">
        <f t="shared" si="5"/>
        <v>96017.888946644962</v>
      </c>
      <c r="J18" s="1">
        <v>0.13619204194478099</v>
      </c>
      <c r="K18" s="1">
        <f t="shared" si="10"/>
        <v>0.19066885872269337</v>
      </c>
      <c r="M18" s="3">
        <v>1.7600000000000001E-2</v>
      </c>
      <c r="N18" s="1">
        <f t="shared" si="9"/>
        <v>2.64E-3</v>
      </c>
      <c r="O18" s="1"/>
    </row>
    <row r="19" spans="1:15" ht="16">
      <c r="A19">
        <v>2007</v>
      </c>
      <c r="B19" s="1">
        <v>5.21E-2</v>
      </c>
      <c r="C19" s="2">
        <f t="shared" si="3"/>
        <v>54157.906855620364</v>
      </c>
      <c r="D19" s="1">
        <v>4.9408824622475499E-2</v>
      </c>
      <c r="E19" s="2">
        <f t="shared" si="1"/>
        <v>47923.98552860137</v>
      </c>
      <c r="F19" s="2">
        <f t="shared" si="4"/>
        <v>2256.3825847801127</v>
      </c>
      <c r="G19" s="2">
        <f>IF(E19-H18&gt;0,(E19-H18)*0.3,0)</f>
        <v>676.9147754340338</v>
      </c>
      <c r="H19" s="2">
        <f t="shared" si="7"/>
        <v>47247.07075316734</v>
      </c>
      <c r="I19" s="2">
        <f t="shared" si="5"/>
        <v>100762.01998223008</v>
      </c>
      <c r="J19" s="1">
        <v>3.5292017587482502E-2</v>
      </c>
      <c r="K19" s="1">
        <f t="shared" si="10"/>
        <v>4.9408824622475499E-2</v>
      </c>
      <c r="M19" s="5">
        <v>1.8700000000000001E-2</v>
      </c>
      <c r="N19" s="1">
        <f t="shared" si="9"/>
        <v>2.8050000000000002E-3</v>
      </c>
      <c r="O19" s="1"/>
    </row>
    <row r="20" spans="1:15" ht="16">
      <c r="A20">
        <v>2008</v>
      </c>
      <c r="B20" s="1">
        <v>-0.37480000000000002</v>
      </c>
      <c r="C20" s="2">
        <f t="shared" si="3"/>
        <v>33859.52336613385</v>
      </c>
      <c r="D20" s="1">
        <v>-0.27489469232101005</v>
      </c>
      <c r="E20" s="2">
        <f t="shared" si="1"/>
        <v>34259.101775406409</v>
      </c>
      <c r="F20" s="2">
        <f t="shared" si="4"/>
        <v>-12987.968977760931</v>
      </c>
      <c r="G20" s="2">
        <f t="shared" si="6"/>
        <v>0</v>
      </c>
      <c r="H20" s="2">
        <f t="shared" si="7"/>
        <v>34259.101775406409</v>
      </c>
      <c r="I20" s="2">
        <f t="shared" si="5"/>
        <v>73063.075501571468</v>
      </c>
      <c r="J20" s="1">
        <v>-0.38485256924941402</v>
      </c>
      <c r="K20" s="1">
        <f>J20/1.4</f>
        <v>-0.27489469232101005</v>
      </c>
      <c r="M20" s="3">
        <v>3.2399999999999998E-2</v>
      </c>
      <c r="N20" s="1">
        <f t="shared" si="9"/>
        <v>4.8599999999999997E-3</v>
      </c>
      <c r="O20" s="1"/>
    </row>
    <row r="21" spans="1:15" ht="16">
      <c r="A21">
        <v>2009</v>
      </c>
      <c r="B21" s="1">
        <v>0.2616</v>
      </c>
      <c r="C21" s="2">
        <f t="shared" si="3"/>
        <v>42717.174678714466</v>
      </c>
      <c r="D21" s="1">
        <v>0.32835336935530918</v>
      </c>
      <c r="E21" s="2">
        <f t="shared" si="1"/>
        <v>45508.193274447556</v>
      </c>
      <c r="F21" s="2">
        <f t="shared" si="4"/>
        <v>11249.091499041147</v>
      </c>
      <c r="G21" s="2">
        <f>IF(E21-H20&gt;0,(E21-H20)*0.3,0)</f>
        <v>3374.727449712344</v>
      </c>
      <c r="H21" s="2">
        <f t="shared" si="7"/>
        <v>42133.465824735213</v>
      </c>
      <c r="I21" s="2">
        <f t="shared" si="5"/>
        <v>97053.582517973802</v>
      </c>
      <c r="J21" s="1">
        <v>0.234538120968078</v>
      </c>
      <c r="K21" s="1">
        <f>J21*1.4</f>
        <v>0.32835336935530918</v>
      </c>
      <c r="M21" s="5">
        <v>2.0199999999999999E-2</v>
      </c>
      <c r="N21" s="1">
        <f t="shared" si="9"/>
        <v>3.0299999999999997E-3</v>
      </c>
      <c r="O21" s="1"/>
    </row>
    <row r="22" spans="1:15" ht="16">
      <c r="A22">
        <v>2010</v>
      </c>
      <c r="B22" s="1">
        <v>0.1479</v>
      </c>
      <c r="C22" s="2">
        <f t="shared" si="3"/>
        <v>49035.044813696331</v>
      </c>
      <c r="D22" s="1">
        <v>0.17894913376919178</v>
      </c>
      <c r="E22" s="2">
        <f t="shared" si="1"/>
        <v>49673.213036765424</v>
      </c>
      <c r="F22" s="2">
        <f t="shared" si="4"/>
        <v>7539.7472120302118</v>
      </c>
      <c r="G22" s="2">
        <f>IF(E22-H21&gt;0,(E22-H21)*0.3,0)</f>
        <v>2261.9241636090633</v>
      </c>
      <c r="H22" s="2">
        <f t="shared" si="7"/>
        <v>47411.288873156358</v>
      </c>
      <c r="I22" s="2">
        <f t="shared" si="5"/>
        <v>114421.23703876199</v>
      </c>
      <c r="J22" s="1">
        <v>0.12782080983513699</v>
      </c>
      <c r="K22" s="1">
        <f t="shared" ref="K22:K25" si="11">J22*1.4</f>
        <v>0.17894913376919178</v>
      </c>
      <c r="M22" s="3">
        <v>1.83E-2</v>
      </c>
      <c r="N22" s="1">
        <f t="shared" si="9"/>
        <v>2.745E-3</v>
      </c>
      <c r="O22" s="1"/>
    </row>
    <row r="23" spans="1:15" ht="16">
      <c r="A23">
        <v>2011</v>
      </c>
      <c r="B23" s="1">
        <v>1.7899999999999999E-2</v>
      </c>
      <c r="C23" s="2">
        <f t="shared" si="3"/>
        <v>49912.772115861495</v>
      </c>
      <c r="D23" s="1">
        <v>-3.4651601923173621E-5</v>
      </c>
      <c r="E23" s="2">
        <f t="shared" si="1"/>
        <v>47409.645996047664</v>
      </c>
      <c r="F23" s="2">
        <f t="shared" si="4"/>
        <v>-1.6428771086939378</v>
      </c>
      <c r="G23" s="2">
        <f t="shared" si="6"/>
        <v>0</v>
      </c>
      <c r="H23" s="2">
        <f t="shared" si="7"/>
        <v>47409.645996047664</v>
      </c>
      <c r="I23" s="2">
        <f t="shared" si="5"/>
        <v>114417.27215960456</v>
      </c>
      <c r="J23" s="1">
        <v>-2.4751144230838302E-5</v>
      </c>
      <c r="K23" s="1">
        <f t="shared" si="11"/>
        <v>-3.4651601923173621E-5</v>
      </c>
      <c r="M23" s="5">
        <v>2.1299999999999999E-2</v>
      </c>
      <c r="N23" s="1">
        <f t="shared" si="9"/>
        <v>3.1949999999999999E-3</v>
      </c>
      <c r="O23" s="1"/>
    </row>
    <row r="24" spans="1:15" ht="16">
      <c r="A24">
        <v>2012</v>
      </c>
      <c r="B24" s="1">
        <v>0.15670000000000001</v>
      </c>
      <c r="C24" s="2">
        <f t="shared" si="3"/>
        <v>57734.103506416992</v>
      </c>
      <c r="D24" s="1">
        <v>0.18767350860230281</v>
      </c>
      <c r="E24" s="2">
        <f t="shared" si="1"/>
        <v>56307.180601719039</v>
      </c>
      <c r="F24" s="2">
        <f t="shared" si="4"/>
        <v>8897.5346056713752</v>
      </c>
      <c r="G24" s="2">
        <f>IF(E24-H23&gt;0,(E24-H23)*0.3,0)</f>
        <v>2669.2603817014124</v>
      </c>
      <c r="H24" s="2">
        <f t="shared" si="7"/>
        <v>53637.92022001763</v>
      </c>
      <c r="I24" s="2">
        <f t="shared" si="5"/>
        <v>135890.36307050212</v>
      </c>
      <c r="J24" s="1">
        <v>0.13405250614450201</v>
      </c>
      <c r="K24" s="1">
        <f t="shared" si="11"/>
        <v>0.18767350860230281</v>
      </c>
      <c r="M24" s="3">
        <v>2.1999999999999999E-2</v>
      </c>
      <c r="N24" s="1">
        <f t="shared" si="9"/>
        <v>3.2999999999999995E-3</v>
      </c>
      <c r="O24" s="1"/>
    </row>
    <row r="25" spans="1:15" ht="16">
      <c r="A25">
        <v>2013</v>
      </c>
      <c r="B25" s="1">
        <v>0.32100000000000001</v>
      </c>
      <c r="C25" s="2">
        <f t="shared" si="3"/>
        <v>76266.750731976848</v>
      </c>
      <c r="D25" s="1">
        <v>0.4144174940265416</v>
      </c>
      <c r="E25" s="2">
        <f t="shared" si="1"/>
        <v>75866.412702392903</v>
      </c>
      <c r="F25" s="2">
        <f t="shared" si="4"/>
        <v>22228.492482375274</v>
      </c>
      <c r="G25" s="2">
        <f>IF(E25-H24&gt;0,(E25-H24)*0.3,0)</f>
        <v>6668.5477447125822</v>
      </c>
      <c r="H25" s="2">
        <f t="shared" si="7"/>
        <v>69197.864957680315</v>
      </c>
      <c r="I25" s="2">
        <f t="shared" si="5"/>
        <v>192205.70679653651</v>
      </c>
      <c r="J25" s="1">
        <v>0.29601249573324401</v>
      </c>
      <c r="K25" s="1">
        <f t="shared" si="11"/>
        <v>0.4144174940265416</v>
      </c>
      <c r="M25" s="5">
        <v>1.9400000000000001E-2</v>
      </c>
      <c r="N25" s="1">
        <f t="shared" si="9"/>
        <v>2.9099999999999998E-3</v>
      </c>
      <c r="O25" s="1"/>
    </row>
    <row r="26" spans="1:15" ht="16">
      <c r="M26" s="4"/>
      <c r="N26" s="5"/>
    </row>
    <row r="27" spans="1:15" ht="17" thickBot="1">
      <c r="M27" s="6"/>
      <c r="N27" s="7"/>
    </row>
  </sheetData>
  <sortState ref="M2:N25">
    <sortCondition ref="M2:M2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Michael's Comp</dc:creator>
  <cp:lastModifiedBy>Barry Ritholtz</cp:lastModifiedBy>
  <dcterms:created xsi:type="dcterms:W3CDTF">2014-07-08T13:25:42Z</dcterms:created>
  <dcterms:modified xsi:type="dcterms:W3CDTF">2014-07-27T11:29:29Z</dcterms:modified>
</cp:coreProperties>
</file>